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Netzgeschäft\Gas\"/>
    </mc:Choice>
  </mc:AlternateContent>
  <bookViews>
    <workbookView xWindow="0" yWindow="0" windowWidth="13510" windowHeight="8823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C26" i="7" l="1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J63" i="18"/>
  <c r="I53" i="18"/>
  <c r="N53" i="18"/>
  <c r="E53" i="18"/>
  <c r="J53" i="18"/>
  <c r="F63" i="18"/>
  <c r="K63" i="18"/>
  <c r="D22" i="18"/>
  <c r="L21" i="18" s="1"/>
  <c r="G53" i="18"/>
  <c r="D56" i="18" s="1"/>
  <c r="J55" i="18" s="1"/>
  <c r="M53" i="18"/>
  <c r="I63" i="18"/>
  <c r="N63" i="18"/>
  <c r="M21" i="18"/>
  <c r="I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F21" i="18" l="1"/>
  <c r="K21" i="18"/>
  <c r="J21" i="18"/>
  <c r="G21" i="18"/>
  <c r="E21" i="18" s="1"/>
  <c r="N21" i="18"/>
  <c r="H21" i="18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0" i="7"/>
  <c r="X24" i="7"/>
  <c r="X13" i="7"/>
  <c r="X11" i="7"/>
  <c r="X23" i="7"/>
  <c r="X22" i="7"/>
  <c r="X19" i="7"/>
  <c r="X18" i="7"/>
  <c r="X15" i="7"/>
  <c r="X16" i="7"/>
  <c r="X25" i="7"/>
  <c r="X21" i="7"/>
  <c r="X17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8" i="8" l="1"/>
  <c r="C11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5" i="7" l="1"/>
  <c r="O25" i="7"/>
  <c r="N25" i="7"/>
  <c r="P24" i="7"/>
  <c r="H24" i="7"/>
  <c r="J23" i="7"/>
  <c r="L22" i="7"/>
  <c r="N21" i="7"/>
  <c r="P20" i="7"/>
  <c r="H20" i="7"/>
  <c r="J19" i="7"/>
  <c r="L18" i="7"/>
  <c r="N17" i="7"/>
  <c r="P16" i="7"/>
  <c r="H16" i="7"/>
  <c r="L15" i="7"/>
  <c r="N14" i="7"/>
  <c r="P13" i="7"/>
  <c r="H13" i="7"/>
  <c r="J12" i="7"/>
  <c r="H23" i="7"/>
  <c r="L21" i="7"/>
  <c r="H19" i="7"/>
  <c r="L17" i="7"/>
  <c r="N13" i="7"/>
  <c r="J17" i="7"/>
  <c r="H15" i="7"/>
  <c r="J16" i="7"/>
  <c r="J13" i="7"/>
  <c r="O21" i="7"/>
  <c r="F17" i="7"/>
  <c r="M25" i="7"/>
  <c r="O24" i="7"/>
  <c r="F24" i="7"/>
  <c r="I23" i="7"/>
  <c r="K22" i="7"/>
  <c r="M21" i="7"/>
  <c r="O20" i="7"/>
  <c r="F20" i="7"/>
  <c r="I19" i="7"/>
  <c r="K18" i="7"/>
  <c r="M17" i="7"/>
  <c r="O16" i="7"/>
  <c r="F16" i="7"/>
  <c r="K15" i="7"/>
  <c r="M14" i="7"/>
  <c r="O13" i="7"/>
  <c r="F13" i="7"/>
  <c r="I12" i="7"/>
  <c r="P23" i="7"/>
  <c r="J22" i="7"/>
  <c r="N20" i="7"/>
  <c r="J18" i="7"/>
  <c r="L14" i="7"/>
  <c r="P12" i="7"/>
  <c r="L13" i="7"/>
  <c r="I24" i="7"/>
  <c r="M18" i="7"/>
  <c r="I13" i="7"/>
  <c r="L25" i="7"/>
  <c r="N24" i="7"/>
  <c r="P19" i="7"/>
  <c r="N16" i="7"/>
  <c r="J15" i="7"/>
  <c r="H12" i="7"/>
  <c r="P15" i="7"/>
  <c r="N12" i="7"/>
  <c r="P14" i="7"/>
  <c r="F25" i="7"/>
  <c r="K19" i="7"/>
  <c r="M15" i="7"/>
  <c r="K12" i="7"/>
  <c r="K25" i="7"/>
  <c r="M24" i="7"/>
  <c r="O23" i="7"/>
  <c r="F23" i="7"/>
  <c r="I22" i="7"/>
  <c r="K21" i="7"/>
  <c r="M20" i="7"/>
  <c r="O19" i="7"/>
  <c r="F19" i="7"/>
  <c r="I18" i="7"/>
  <c r="K17" i="7"/>
  <c r="M16" i="7"/>
  <c r="I15" i="7"/>
  <c r="K14" i="7"/>
  <c r="M13" i="7"/>
  <c r="O12" i="7"/>
  <c r="F12" i="7"/>
  <c r="L24" i="7"/>
  <c r="N23" i="7"/>
  <c r="P22" i="7"/>
  <c r="H22" i="7"/>
  <c r="J21" i="7"/>
  <c r="L20" i="7"/>
  <c r="N19" i="7"/>
  <c r="P18" i="7"/>
  <c r="H18" i="7"/>
  <c r="L16" i="7"/>
  <c r="J14" i="7"/>
  <c r="N15" i="7"/>
  <c r="L12" i="7"/>
  <c r="M22" i="7"/>
  <c r="I20" i="7"/>
  <c r="I16" i="7"/>
  <c r="F14" i="7"/>
  <c r="J25" i="7"/>
  <c r="I25" i="7"/>
  <c r="K24" i="7"/>
  <c r="M23" i="7"/>
  <c r="O22" i="7"/>
  <c r="F22" i="7"/>
  <c r="I21" i="7"/>
  <c r="K20" i="7"/>
  <c r="M19" i="7"/>
  <c r="O18" i="7"/>
  <c r="F18" i="7"/>
  <c r="I17" i="7"/>
  <c r="K16" i="7"/>
  <c r="O15" i="7"/>
  <c r="F15" i="7"/>
  <c r="I14" i="7"/>
  <c r="K13" i="7"/>
  <c r="M12" i="7"/>
  <c r="H25" i="7"/>
  <c r="J24" i="7"/>
  <c r="L23" i="7"/>
  <c r="N22" i="7"/>
  <c r="P21" i="7"/>
  <c r="H21" i="7"/>
  <c r="J20" i="7"/>
  <c r="L19" i="7"/>
  <c r="N18" i="7"/>
  <c r="P17" i="7"/>
  <c r="H17" i="7"/>
  <c r="H14" i="7"/>
  <c r="K23" i="7"/>
  <c r="F21" i="7"/>
  <c r="O17" i="7"/>
  <c r="O14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7" i="7" l="1"/>
  <c r="Q13" i="7"/>
  <c r="Q15" i="7"/>
  <c r="Q11" i="7"/>
  <c r="Q19" i="7"/>
  <c r="Q12" i="7"/>
  <c r="Q25" i="7"/>
  <c r="Q24" i="7"/>
  <c r="Q20" i="7"/>
  <c r="Q21" i="7"/>
  <c r="Q18" i="7"/>
  <c r="Q14" i="7"/>
  <c r="Q16" i="7"/>
  <c r="Q22" i="7"/>
  <c r="Q23" i="7"/>
  <c r="C41" i="7"/>
  <c r="C29" i="7"/>
  <c r="C19" i="7"/>
  <c r="C14" i="7"/>
  <c r="C12" i="7"/>
  <c r="C18" i="7"/>
  <c r="C25" i="7"/>
  <c r="C31" i="7"/>
  <c r="C32" i="7"/>
  <c r="C24" i="7"/>
  <c r="C28" i="7"/>
  <c r="C34" i="7"/>
  <c r="C15" i="7"/>
  <c r="C39" i="7"/>
  <c r="C36" i="7"/>
  <c r="C16" i="7"/>
  <c r="C33" i="7"/>
  <c r="C21" i="7"/>
  <c r="C38" i="7"/>
  <c r="C27" i="7"/>
  <c r="C30" i="7"/>
  <c r="C13" i="7"/>
  <c r="C22" i="7"/>
  <c r="C17" i="7"/>
  <c r="C35" i="7"/>
  <c r="C20" i="7"/>
  <c r="C40" i="7"/>
  <c r="C23" i="7"/>
  <c r="C37" i="7"/>
</calcChain>
</file>

<file path=xl/sharedStrings.xml><?xml version="1.0" encoding="utf-8"?>
<sst xmlns="http://schemas.openxmlformats.org/spreadsheetml/2006/main" count="1377" uniqueCount="681">
  <si>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</si>
  <si>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</si>
  <si>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</si>
  <si>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</si>
  <si>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</si>
  <si>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</si>
  <si>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</si>
  <si>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</si>
  <si>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</si>
  <si>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</si>
  <si>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</si>
  <si>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</si>
  <si>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</si>
  <si>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</si>
  <si>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</si>
  <si>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</si>
  <si>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</si>
  <si>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</si>
  <si>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</si>
  <si>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</si>
  <si>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</si>
  <si>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</si>
  <si>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</si>
  <si>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</si>
  <si>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</si>
  <si>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</si>
  <si>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</si>
  <si>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</si>
  <si>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</si>
  <si>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</si>
  <si>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</si>
  <si>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</si>
  <si>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</si>
  <si>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</si>
  <si>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</si>
  <si>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</si>
  <si>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</si>
  <si>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</si>
  <si>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</si>
  <si>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</si>
  <si>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</si>
  <si>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</si>
  <si>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</si>
  <si>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</si>
  <si>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</si>
  <si>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</si>
  <si>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</si>
  <si>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</si>
  <si>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</si>
  <si>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</si>
  <si>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</si>
  <si>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</si>
  <si>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</si>
  <si>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</si>
  <si>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</si>
  <si>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</si>
  <si>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</si>
  <si>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</si>
  <si>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</si>
  <si>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</si>
  <si>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</si>
  <si>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</si>
  <si>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</si>
  <si>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</si>
  <si>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</si>
  <si>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</si>
  <si>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</si>
  <si>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</si>
  <si>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</si>
  <si>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</si>
  <si>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</si>
  <si>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</si>
  <si>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</si>
  <si>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</si>
  <si>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</si>
  <si>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</si>
  <si>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</si>
  <si>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</si>
  <si>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</si>
  <si>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</si>
  <si>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</si>
  <si>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</si>
  <si>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</si>
  <si>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</si>
  <si>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</si>
  <si>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</si>
  <si>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</si>
  <si>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</si>
  <si>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</si>
  <si>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</si>
  <si>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</si>
  <si>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</si>
  <si>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</si>
  <si>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</si>
  <si>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</si>
  <si>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</si>
  <si>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</si>
  <si>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</si>
  <si>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</si>
  <si>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</si>
  <si>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</si>
  <si>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</si>
  <si>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</si>
  <si>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</si>
  <si>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</si>
  <si>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</si>
  <si>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</si>
  <si>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</si>
  <si>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</si>
  <si>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</si>
  <si>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</si>
  <si>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</si>
  <si>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</si>
  <si>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</si>
  <si>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</si>
  <si>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</si>
  <si>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</si>
  <si>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</si>
  <si>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</si>
  <si>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</si>
  <si>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</si>
  <si>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</si>
  <si>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</si>
  <si>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</si>
  <si>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</si>
  <si>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</si>
  <si>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</si>
  <si>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</si>
  <si>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</si>
  <si>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</si>
  <si>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</si>
  <si>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</si>
  <si>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</si>
  <si>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</si>
  <si>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</si>
  <si>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</si>
  <si>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</si>
  <si>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</si>
  <si>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</si>
  <si>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</si>
  <si>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</si>
  <si>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</si>
  <si>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</si>
  <si>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</si>
  <si>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</si>
  <si>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</si>
  <si>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</si>
  <si>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</si>
  <si>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</si>
  <si>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</si>
  <si>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</si>
  <si>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</si>
  <si>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</si>
  <si>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</si>
  <si>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</si>
  <si>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</si>
  <si>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</si>
  <si>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</si>
  <si>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</si>
  <si>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</si>
  <si>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</si>
  <si>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</si>
  <si>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</si>
  <si>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</si>
  <si>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</si>
  <si>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</si>
  <si>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</si>
  <si>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</si>
  <si>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</si>
  <si>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</si>
  <si>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</si>
  <si>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</si>
  <si>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</si>
  <si>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</si>
  <si>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</si>
  <si>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</si>
  <si>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</si>
  <si>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</si>
  <si>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</si>
  <si>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</si>
  <si>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</si>
  <si>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</si>
  <si>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</si>
  <si>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</si>
  <si>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</si>
  <si>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</si>
  <si>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</si>
  <si>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</si>
  <si>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</si>
  <si>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</si>
  <si>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</si>
  <si>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</si>
  <si>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</si>
  <si>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</si>
  <si>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</si>
  <si>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</si>
  <si>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</si>
  <si>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</si>
  <si>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</si>
  <si>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</si>
  <si>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</si>
  <si>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</si>
  <si>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</si>
  <si>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</si>
  <si>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</si>
  <si>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</si>
  <si>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</si>
  <si>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</si>
  <si>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</si>
  <si>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</si>
  <si>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</si>
  <si>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</si>
  <si>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</si>
  <si>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</si>
  <si>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</si>
  <si>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</si>
  <si>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</si>
  <si>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</si>
  <si>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</si>
  <si>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</si>
  <si>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</si>
  <si>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</si>
  <si>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</si>
  <si>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</si>
  <si>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</si>
  <si>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</si>
  <si>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</si>
  <si>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</si>
  <si>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</si>
  <si>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</si>
  <si>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</si>
  <si>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</si>
  <si>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</si>
  <si>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</si>
  <si>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</si>
  <si>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</si>
  <si>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</si>
  <si>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</si>
  <si>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</si>
  <si>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</si>
  <si>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</si>
  <si>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</si>
  <si>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</si>
  <si>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</si>
  <si>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</si>
  <si>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</si>
  <si>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</si>
  <si>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</si>
  <si>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</si>
  <si>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</si>
  <si>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</si>
  <si>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</si>
  <si>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</si>
  <si>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</si>
  <si>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</si>
  <si>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</si>
  <si>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</si>
  <si>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</si>
  <si>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</si>
  <si>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</si>
  <si>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</si>
  <si>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</si>
  <si>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</si>
  <si>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</si>
  <si>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</si>
  <si>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</si>
  <si>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</si>
  <si>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</si>
  <si>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</si>
  <si>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</si>
  <si>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</si>
  <si>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</si>
  <si>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</si>
  <si>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</si>
  <si>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</si>
  <si>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</si>
  <si>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</si>
  <si>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</si>
  <si>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</si>
  <si>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</si>
  <si>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</si>
  <si>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</si>
  <si>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</si>
  <si>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</si>
  <si>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</si>
  <si>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</si>
  <si>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</si>
  <si>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</si>
  <si>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</si>
  <si>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</si>
  <si>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</si>
  <si>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</si>
  <si>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</si>
  <si>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</si>
  <si>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</si>
  <si>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</si>
  <si>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</si>
  <si>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</si>
  <si>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</si>
  <si>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</si>
  <si>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</si>
  <si>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</si>
  <si>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</si>
  <si>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</si>
  <si>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</si>
  <si>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</si>
  <si>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</si>
  <si>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</si>
  <si>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</si>
  <si>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</si>
  <si>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</si>
  <si>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</si>
  <si>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</si>
  <si>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</si>
  <si>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</si>
  <si>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</si>
  <si>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</si>
  <si>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</si>
  <si>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</si>
  <si>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</si>
  <si>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</si>
  <si>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</si>
  <si>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</si>
  <si>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</si>
  <si>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</si>
  <si>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</si>
  <si>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</si>
  <si>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</si>
  <si>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</si>
  <si>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</si>
  <si>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</si>
  <si>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</si>
  <si>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</si>
  <si>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</si>
  <si>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</si>
  <si>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</si>
  <si>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</si>
  <si>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</si>
  <si>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</si>
  <si>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</si>
  <si>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</si>
  <si>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</si>
  <si>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</si>
  <si>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</si>
  <si>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</si>
  <si>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</si>
  <si>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</si>
  <si>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</si>
  <si>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</si>
  <si>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</si>
  <si>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</si>
  <si>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</si>
  <si>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</si>
  <si>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</si>
  <si>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</si>
  <si>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</si>
  <si>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</si>
  <si>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</si>
  <si>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</si>
  <si>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</si>
  <si>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</si>
  <si>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</si>
  <si>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</si>
  <si>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</si>
  <si>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</si>
  <si>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</si>
  <si>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</si>
  <si>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</si>
  <si>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</si>
  <si>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</si>
  <si>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</si>
  <si>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</si>
  <si>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</si>
  <si>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</si>
  <si>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</si>
  <si>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</si>
  <si>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</si>
  <si>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</si>
  <si>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</si>
  <si>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</si>
  <si>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</si>
  <si>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</si>
  <si>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</si>
  <si>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</si>
  <si>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</si>
  <si>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</si>
  <si>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</si>
  <si>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</si>
  <si>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</si>
  <si>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</si>
  <si>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</si>
  <si>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</si>
  <si>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</si>
  <si>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</si>
  <si>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</si>
  <si>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</si>
  <si>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</si>
  <si>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</si>
  <si>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</si>
  <si>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</si>
  <si>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</si>
  <si>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</si>
  <si>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</si>
  <si>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</si>
  <si>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</si>
  <si>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</si>
  <si>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</si>
  <si>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</si>
  <si>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</si>
  <si>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</si>
  <si>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</si>
  <si>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</si>
  <si>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</si>
  <si>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</si>
  <si>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</si>
  <si>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</si>
  <si>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</si>
  <si>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</si>
  <si>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</si>
  <si>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</si>
  <si>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</si>
  <si>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</si>
  <si>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</si>
  <si>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</si>
  <si>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</si>
  <si>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</si>
  <si>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</si>
  <si>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</si>
  <si>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</si>
  <si>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</si>
  <si>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</si>
  <si>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</si>
  <si>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</si>
  <si>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</si>
  <si>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</si>
  <si>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</si>
  <si>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</si>
  <si>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</si>
  <si>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</si>
  <si>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</si>
  <si>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</si>
  <si>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</si>
  <si>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</si>
  <si>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</si>
  <si>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</si>
  <si>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</si>
  <si>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</si>
  <si>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</si>
  <si>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</si>
  <si>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</si>
  <si>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</si>
  <si>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</si>
  <si>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</si>
  <si>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</si>
  <si>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</si>
  <si>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</si>
  <si>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</si>
  <si>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</si>
  <si>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</si>
  <si>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</si>
  <si>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</si>
  <si>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</si>
  <si>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</si>
  <si>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</si>
  <si>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</si>
  <si>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</si>
  <si>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</si>
  <si>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</si>
  <si>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</si>
  <si>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</si>
  <si>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</si>
  <si>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</si>
  <si>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</si>
  <si>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</si>
  <si>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</si>
  <si>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</si>
  <si>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</si>
  <si>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</si>
  <si>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</si>
  <si>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</si>
  <si>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</si>
  <si>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</si>
  <si>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</si>
  <si>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</si>
  <si>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</si>
  <si>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</si>
  <si>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</si>
  <si>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</si>
  <si>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</si>
  <si>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</si>
  <si>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</si>
  <si>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</si>
  <si>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</si>
  <si>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</si>
  <si>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</si>
  <si>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</si>
  <si>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</si>
  <si>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</si>
  <si>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</si>
  <si>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</si>
  <si>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2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</si>
  <si>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</si>
  <si>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</si>
  <si>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</si>
  <si>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</si>
  <si>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</si>
  <si>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</si>
  <si>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</si>
  <si>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</si>
  <si>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</si>
  <si>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</si>
  <si>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</si>
  <si>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</si>
  <si>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</si>
  <si>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</si>
  <si>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</si>
  <si>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</si>
  <si>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</si>
  <si>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</si>
  <si>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</si>
  <si>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</si>
  <si>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</si>
  <si>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</si>
  <si>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</si>
  <si>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</si>
  <si>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</si>
  <si>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</si>
  <si>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</si>
  <si>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</si>
  <si>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</si>
  <si>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</si>
  <si>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</si>
  <si>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</si>
  <si>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</si>
  <si>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</si>
  <si>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</si>
  <si>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</si>
  <si>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</si>
  <si>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</si>
  <si>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</si>
  <si>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</si>
  <si>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</si>
  <si>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</si>
  <si>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</si>
  <si>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</si>
  <si>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</si>
  <si>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</si>
  <si>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</si>
  <si>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</si>
  <si>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</si>
  <si>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</si>
  <si>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</si>
  <si>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</si>
  <si>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</si>
  <si>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</si>
  <si>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</si>
  <si>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</si>
  <si>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</si>
  <si>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</si>
  <si>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</si>
  <si>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</si>
  <si>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</si>
  <si>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</si>
  <si>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</si>
  <si>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</si>
  <si>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</si>
  <si>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</si>
  <si>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</si>
  <si>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</si>
  <si>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</si>
  <si>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</si>
  <si>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</si>
  <si>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</si>
  <si>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</si>
  <si>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</si>
  <si>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</si>
  <si>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</si>
  <si>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</si>
  <si>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</si>
  <si>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</si>
  <si>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</si>
  <si>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</si>
  <si>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</si>
  <si>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</si>
  <si>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</si>
  <si>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</si>
  <si>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</si>
  <si>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</si>
  <si>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</si>
  <si>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</si>
  <si>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</si>
  <si>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</si>
  <si>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</si>
  <si>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</si>
  <si>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</si>
  <si>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</si>
  <si>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</si>
  <si>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</si>
  <si>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</si>
  <si>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</si>
  <si>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</si>
  <si>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</si>
  <si>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</si>
  <si>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</si>
  <si>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</si>
  <si>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</si>
  <si>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</si>
  <si>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</si>
  <si>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</si>
  <si>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</si>
  <si>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</si>
  <si>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</si>
  <si>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</si>
  <si>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</si>
  <si>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</si>
  <si>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</si>
  <si>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</si>
  <si>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</si>
  <si>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</si>
  <si>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</si>
  <si>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</si>
  <si>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</si>
  <si>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</si>
  <si>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</si>
  <si>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</si>
  <si>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</si>
  <si>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</si>
  <si>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</si>
  <si>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</si>
  <si>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</si>
  <si>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</si>
  <si>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</si>
  <si>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</si>
  <si>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</si>
  <si>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</si>
  <si>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</si>
  <si>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</si>
  <si>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</si>
  <si>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</si>
  <si>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</si>
  <si>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</si>
  <si>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</si>
  <si>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</si>
  <si>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</si>
  <si>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</si>
  <si>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</si>
  <si>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</si>
  <si>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</si>
  <si>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</si>
  <si>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</si>
  <si>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</si>
  <si>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</si>
  <si>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</si>
  <si>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</si>
  <si>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</si>
  <si>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</si>
  <si>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</si>
  <si>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</si>
  <si>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GVH Gasversorgung Haar GmbH</t>
  </si>
  <si>
    <t>Blumenstraße 3</t>
  </si>
  <si>
    <t>D-85540</t>
  </si>
  <si>
    <t>Haar</t>
  </si>
  <si>
    <t>Markus Trausch</t>
  </si>
  <si>
    <t>markus.trausch@haar24.com</t>
  </si>
  <si>
    <t>089/456991-821</t>
  </si>
  <si>
    <t>NCHN007010960000</t>
  </si>
  <si>
    <t>9870109600006</t>
  </si>
  <si>
    <t>Helene-Weber-Allee, München</t>
  </si>
  <si>
    <t>München</t>
  </si>
  <si>
    <t>DE_GMK04</t>
  </si>
  <si>
    <t>DE_GKO04</t>
  </si>
  <si>
    <t>DE_GBD04</t>
  </si>
  <si>
    <t>DE_GBH04</t>
  </si>
  <si>
    <t>DE_GGA04</t>
  </si>
  <si>
    <t>DE_GGB04</t>
  </si>
  <si>
    <t>DE_GHA04</t>
  </si>
  <si>
    <t>DE_GMF04</t>
  </si>
  <si>
    <t>DE_GPD04</t>
  </si>
  <si>
    <t>DE_GWA04</t>
  </si>
  <si>
    <t>DE_GBA04</t>
  </si>
  <si>
    <t>DE_GKO03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</si>
</sst>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5.05" zeroHeight="1"/>
  <cols>
    <col min="1" max="1" width="2.88671875" customWidth="1"/>
    <col min="2" max="15" width="11.44140625" customWidth="1"/>
    <col min="16" max="16384" width="11.44140625" hidden="1"/>
  </cols>
  <sheetData>
    <row r="1" spans="2:7" ht="75.8" customHeight="1"/>
    <row r="2" spans="2:7" ht="24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654</v>
      </c>
    </row>
    <row r="8" spans="2:7" s="8" customFormat="1">
      <c r="B8" s="8" t="s">
        <v>657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655</v>
      </c>
    </row>
    <row r="12" spans="2:7" s="8" customFormat="1">
      <c r="B12" s="8" t="s">
        <v>497</v>
      </c>
    </row>
    <row r="13" spans="2:7" s="8" customFormat="1">
      <c r="B13" s="8" t="s">
        <v>656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647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="80" zoomScaleNormal="80" workbookViewId="0">
      <selection activeCell="D4" sqref="D4"/>
    </sheetView>
  </sheetViews>
  <sheetFormatPr baseColWidth="10" defaultColWidth="0" defaultRowHeight="15.05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8" customHeight="1"/>
    <row r="2" spans="1:8" s="8" customFormat="1" ht="24.25">
      <c r="B2" s="9" t="s">
        <v>258</v>
      </c>
    </row>
    <row r="3" spans="1:8" ht="15.05" customHeight="1">
      <c r="B3" s="22"/>
      <c r="C3" s="15"/>
      <c r="D3" s="15"/>
      <c r="E3" s="15"/>
      <c r="F3" s="15"/>
    </row>
    <row r="4" spans="1:8" ht="15.05" customHeight="1">
      <c r="B4" s="22"/>
      <c r="C4" s="66" t="s">
        <v>651</v>
      </c>
      <c r="D4" s="27">
        <v>42191</v>
      </c>
      <c r="E4" s="15"/>
      <c r="F4" s="12"/>
      <c r="G4" s="2"/>
    </row>
    <row r="5" spans="1:8" ht="15.05" customHeight="1">
      <c r="B5" s="22"/>
      <c r="C5" s="15"/>
      <c r="D5" s="15"/>
      <c r="E5" s="15"/>
      <c r="F5" s="47"/>
      <c r="G5" s="2"/>
    </row>
    <row r="6" spans="1:8" ht="15.05" customHeight="1">
      <c r="B6" s="22"/>
      <c r="C6" s="66" t="s">
        <v>650</v>
      </c>
      <c r="D6" s="27">
        <v>42278</v>
      </c>
      <c r="E6" s="15"/>
      <c r="F6" s="47"/>
      <c r="G6" s="2"/>
      <c r="H6" s="2"/>
    </row>
    <row r="7" spans="1:8" ht="15.05" customHeight="1">
      <c r="B7" s="22"/>
      <c r="C7" s="15"/>
      <c r="D7" s="15"/>
      <c r="E7" s="15"/>
      <c r="F7" s="12"/>
      <c r="G7" s="2"/>
      <c r="H7" s="2"/>
    </row>
    <row r="8" spans="1:8" ht="15.05" customHeight="1">
      <c r="B8" s="22"/>
      <c r="C8" s="24"/>
      <c r="D8" s="15"/>
      <c r="E8" s="15"/>
      <c r="F8" s="47"/>
      <c r="G8" s="2"/>
    </row>
    <row r="9" spans="1:8" ht="15.05" customHeight="1">
      <c r="B9" s="23" t="s">
        <v>71</v>
      </c>
      <c r="C9" s="5" t="s">
        <v>261</v>
      </c>
      <c r="D9" s="41" t="s">
        <v>658</v>
      </c>
      <c r="E9" s="15"/>
      <c r="F9" s="47"/>
      <c r="G9" s="2"/>
    </row>
    <row r="10" spans="1:8" ht="15.05" customHeight="1">
      <c r="B10" s="22"/>
      <c r="C10" s="5"/>
      <c r="D10" s="28"/>
      <c r="E10" s="15"/>
      <c r="F10" s="47"/>
      <c r="G10" s="2"/>
    </row>
    <row r="11" spans="1:8" s="2" customFormat="1" ht="15.05" customHeight="1">
      <c r="A11" s="8"/>
      <c r="B11" s="23" t="s">
        <v>72</v>
      </c>
      <c r="C11" s="4" t="s">
        <v>484</v>
      </c>
      <c r="D11" s="331" t="s">
        <v>666</v>
      </c>
      <c r="E11" s="15"/>
      <c r="F11" s="47"/>
    </row>
    <row r="12" spans="1:8" s="2" customFormat="1" ht="15.05" customHeight="1">
      <c r="A12" s="8"/>
      <c r="B12" s="22"/>
      <c r="C12" s="5"/>
      <c r="D12" s="28"/>
      <c r="E12" s="15"/>
      <c r="F12" s="47"/>
    </row>
    <row r="13" spans="1:8" ht="15.0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.05" customHeight="1">
      <c r="B14" s="22"/>
      <c r="C14" s="5"/>
      <c r="D14" s="29"/>
      <c r="E14" s="15"/>
      <c r="F14" s="47"/>
      <c r="G14" s="2"/>
    </row>
    <row r="15" spans="1:8" ht="15.05" customHeight="1">
      <c r="B15" s="23" t="s">
        <v>74</v>
      </c>
      <c r="C15" s="5" t="s">
        <v>263</v>
      </c>
      <c r="D15" s="43" t="s">
        <v>660</v>
      </c>
      <c r="E15" s="15"/>
      <c r="F15" s="47"/>
      <c r="G15" s="2"/>
    </row>
    <row r="16" spans="1:8" ht="15.05" customHeight="1">
      <c r="B16" s="22"/>
      <c r="C16" s="5"/>
      <c r="D16" s="29"/>
      <c r="E16" s="15"/>
      <c r="F16" s="47"/>
      <c r="G16" s="2"/>
    </row>
    <row r="17" spans="1:15" ht="15.05" customHeight="1">
      <c r="B17" s="23" t="s">
        <v>75</v>
      </c>
      <c r="C17" s="5" t="s">
        <v>264</v>
      </c>
      <c r="D17" s="41" t="s">
        <v>661</v>
      </c>
      <c r="E17" s="15"/>
      <c r="F17" s="47"/>
      <c r="G17" s="2"/>
    </row>
    <row r="18" spans="1:15" ht="15.05" customHeight="1">
      <c r="B18" s="22"/>
      <c r="C18" s="5"/>
      <c r="D18" s="29"/>
      <c r="E18" s="15"/>
      <c r="F18" s="47"/>
      <c r="G18" s="2"/>
    </row>
    <row r="19" spans="1:15" ht="15.05" customHeight="1">
      <c r="B19" s="23" t="s">
        <v>76</v>
      </c>
      <c r="C19" s="5" t="s">
        <v>265</v>
      </c>
      <c r="D19" s="41" t="s">
        <v>662</v>
      </c>
      <c r="E19" s="15"/>
      <c r="F19" s="47"/>
      <c r="G19" s="2"/>
    </row>
    <row r="20" spans="1:15" ht="15.05" customHeight="1">
      <c r="B20" s="22"/>
      <c r="C20" s="5"/>
      <c r="D20" s="29"/>
      <c r="E20" s="15"/>
      <c r="F20" s="47"/>
      <c r="G20" s="2"/>
    </row>
    <row r="21" spans="1:15" ht="15.05" customHeight="1">
      <c r="B21" s="23" t="s">
        <v>77</v>
      </c>
      <c r="C21" s="5" t="s">
        <v>266</v>
      </c>
      <c r="D21" s="44" t="s">
        <v>663</v>
      </c>
      <c r="E21" s="15"/>
      <c r="F21" s="47"/>
      <c r="G21" s="2"/>
    </row>
    <row r="22" spans="1:15" ht="15.05" customHeight="1">
      <c r="B22" s="22"/>
      <c r="C22" s="5"/>
      <c r="D22" s="29"/>
      <c r="E22" s="15"/>
      <c r="F22" s="47"/>
      <c r="G22" s="2"/>
    </row>
    <row r="23" spans="1:15" ht="15.05" customHeight="1">
      <c r="B23" s="23" t="s">
        <v>78</v>
      </c>
      <c r="C23" s="5" t="s">
        <v>267</v>
      </c>
      <c r="D23" s="41" t="s">
        <v>664</v>
      </c>
      <c r="E23" s="15"/>
      <c r="F23" s="47"/>
      <c r="G23" s="2"/>
    </row>
    <row r="24" spans="1:15" s="2" customFormat="1" ht="15.0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.0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.0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Haar</v>
      </c>
      <c r="E28" s="38"/>
      <c r="F28" s="11"/>
      <c r="G28" s="2"/>
    </row>
    <row r="29" spans="1:15">
      <c r="B29" s="15"/>
      <c r="C29" s="22" t="s">
        <v>395</v>
      </c>
      <c r="D29" s="45" t="s">
        <v>661</v>
      </c>
      <c r="E29" s="40"/>
      <c r="F29" s="11"/>
      <c r="G29" s="2"/>
    </row>
    <row r="30" spans="1:15">
      <c r="B30" s="15"/>
      <c r="C30" s="22" t="s">
        <v>396</v>
      </c>
      <c r="D30" s="45" t="s">
        <v>500</v>
      </c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22" sqref="D22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4.95" customHeight="1"/>
    <row r="2" spans="2:15" ht="24.25">
      <c r="B2" s="9" t="s">
        <v>269</v>
      </c>
    </row>
    <row r="3" spans="2:15" ht="15.05"/>
    <row r="4" spans="2:15" ht="15.05">
      <c r="B4" s="15"/>
      <c r="C4" s="15"/>
      <c r="D4" s="15"/>
      <c r="E4" s="15"/>
    </row>
    <row r="5" spans="2:15" ht="15.05" customHeight="1">
      <c r="B5" s="22"/>
      <c r="C5" s="56" t="s">
        <v>445</v>
      </c>
      <c r="D5" s="58" t="str">
        <f>Netzbetreiber!$D$9</f>
        <v>GVH Gasversorgung Haar GmbH</v>
      </c>
      <c r="H5" s="67"/>
      <c r="I5" s="67"/>
      <c r="J5" s="67"/>
      <c r="K5" s="67"/>
    </row>
    <row r="6" spans="2:15" ht="15.05" customHeight="1">
      <c r="B6" s="22"/>
      <c r="C6" s="61" t="s">
        <v>444</v>
      </c>
      <c r="D6" s="58" t="str">
        <f>Netzbetreiber!D28</f>
        <v>Haar</v>
      </c>
      <c r="E6" s="15"/>
      <c r="H6" s="67"/>
      <c r="I6" s="67"/>
      <c r="J6" s="67"/>
      <c r="K6" s="67"/>
    </row>
    <row r="7" spans="2:15" ht="15.05" customHeight="1">
      <c r="B7" s="22"/>
      <c r="C7" s="60" t="s">
        <v>486</v>
      </c>
      <c r="D7" s="328" t="str">
        <f>Netzbetreiber!$D$11</f>
        <v>9870109600006</v>
      </c>
      <c r="E7" s="15"/>
      <c r="H7" s="67"/>
      <c r="I7" s="67"/>
      <c r="J7" s="67"/>
      <c r="K7" s="67"/>
    </row>
    <row r="8" spans="2:15" ht="15.0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.0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.05" customHeight="1">
      <c r="B10" s="15"/>
      <c r="C10" s="15"/>
      <c r="D10" s="15"/>
      <c r="E10" s="15"/>
    </row>
    <row r="11" spans="2:15" ht="15.0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.05" customHeight="1">
      <c r="B12" s="22"/>
      <c r="C12" s="5"/>
      <c r="D12" s="29"/>
      <c r="E12" s="15"/>
      <c r="H12" s="67"/>
      <c r="I12" s="67"/>
      <c r="J12" s="67"/>
      <c r="K12" s="67"/>
    </row>
    <row r="13" spans="2:15" ht="15.05" customHeight="1">
      <c r="B13" s="7" t="s">
        <v>82</v>
      </c>
      <c r="C13" s="5" t="s">
        <v>612</v>
      </c>
      <c r="D13" s="33" t="s">
        <v>613</v>
      </c>
      <c r="E13" s="15"/>
      <c r="H13" s="271" t="s">
        <v>613</v>
      </c>
      <c r="I13" s="271" t="s">
        <v>614</v>
      </c>
      <c r="J13" s="67"/>
      <c r="K13" s="67"/>
    </row>
    <row r="14" spans="2:15" ht="15.05" customHeight="1">
      <c r="B14" s="22"/>
      <c r="C14" s="5"/>
      <c r="D14" s="29"/>
      <c r="E14" s="15"/>
      <c r="H14" s="67"/>
      <c r="I14" s="67"/>
      <c r="J14" s="67"/>
      <c r="K14" s="67"/>
    </row>
    <row r="15" spans="2:15" ht="15.05" customHeight="1">
      <c r="B15" s="7" t="s">
        <v>83</v>
      </c>
      <c r="C15" s="5" t="s">
        <v>430</v>
      </c>
      <c r="D15" s="42" t="s">
        <v>665</v>
      </c>
      <c r="E15" s="15"/>
      <c r="H15" s="67"/>
      <c r="I15" s="67"/>
      <c r="J15" s="67"/>
      <c r="K15" s="67"/>
    </row>
    <row r="16" spans="2:15" ht="15.0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.0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.0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.0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.0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.0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.05" customHeight="1">
      <c r="B22" s="7" t="s">
        <v>85</v>
      </c>
      <c r="C22" s="8" t="s">
        <v>610</v>
      </c>
      <c r="D22" s="49" t="s">
        <v>606</v>
      </c>
      <c r="E22" s="15"/>
      <c r="H22" s="267" t="s">
        <v>606</v>
      </c>
      <c r="I22" s="267" t="s">
        <v>607</v>
      </c>
      <c r="J22" s="267"/>
      <c r="K22" s="8"/>
      <c r="L22" s="268"/>
    </row>
    <row r="23" spans="2:16" ht="15.05" customHeight="1">
      <c r="B23" s="7"/>
      <c r="C23" s="8" t="str">
        <f>HLOOKUP(D22,H22:I23,2,0)</f>
        <v>nach TU-München Verfahren</v>
      </c>
      <c r="D23" s="49" t="s">
        <v>608</v>
      </c>
      <c r="E23" s="15"/>
      <c r="H23" s="267" t="s">
        <v>609</v>
      </c>
      <c r="I23" s="8" t="s">
        <v>605</v>
      </c>
      <c r="J23" s="8"/>
      <c r="K23" s="8"/>
      <c r="L23" s="268"/>
    </row>
    <row r="24" spans="2:16" ht="15.05" customHeight="1">
      <c r="B24" s="22"/>
      <c r="C24" s="24" t="s">
        <v>611</v>
      </c>
      <c r="D24" s="24" t="str">
        <f>IF(D22=$H$22,L24,IF(D23=$H$24,M24,N24))</f>
        <v>=&gt;  Q(D) = KW  x  h(T, SLP-Typ)  x  F(WT)</v>
      </c>
      <c r="E24" s="15"/>
      <c r="H24" s="267" t="s">
        <v>608</v>
      </c>
      <c r="I24" s="267" t="s">
        <v>615</v>
      </c>
      <c r="J24" s="8"/>
      <c r="K24" s="8"/>
      <c r="L24" s="270" t="s">
        <v>616</v>
      </c>
      <c r="M24" s="270" t="s">
        <v>618</v>
      </c>
      <c r="N24" s="270" t="s">
        <v>617</v>
      </c>
      <c r="O24" s="8"/>
      <c r="P24" s="268"/>
    </row>
    <row r="25" spans="2:16" ht="15.0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.05" customHeight="1">
      <c r="B26" s="7" t="s">
        <v>370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.05" customHeight="1">
      <c r="B27" s="7"/>
      <c r="C27" s="6" t="s">
        <v>619</v>
      </c>
      <c r="D27" s="42" t="s">
        <v>620</v>
      </c>
      <c r="E27" s="15"/>
      <c r="H27" s="297" t="s">
        <v>620</v>
      </c>
      <c r="I27" s="269" t="s">
        <v>621</v>
      </c>
      <c r="J27" s="269" t="s">
        <v>622</v>
      </c>
      <c r="K27" s="267"/>
      <c r="L27" s="268"/>
    </row>
    <row r="28" spans="2:16" ht="15.0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623</v>
      </c>
      <c r="I28" s="270" t="s">
        <v>624</v>
      </c>
      <c r="J28" s="270" t="s">
        <v>625</v>
      </c>
      <c r="K28" s="267"/>
      <c r="L28" s="268"/>
    </row>
    <row r="29" spans="2:16" ht="15.05" customHeight="1">
      <c r="B29" s="22"/>
      <c r="C29" s="15" t="str">
        <f>HLOOKUP(D27,H27:J29,3,0)</f>
        <v xml:space="preserve"> </v>
      </c>
      <c r="D29" s="299"/>
      <c r="E29" s="15"/>
      <c r="H29" s="270" t="s">
        <v>626</v>
      </c>
      <c r="I29" s="270" t="s">
        <v>627</v>
      </c>
      <c r="J29" s="270" t="s">
        <v>628</v>
      </c>
      <c r="K29" s="267"/>
      <c r="L29" s="268"/>
    </row>
    <row r="30" spans="2:16" ht="15.0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.0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.0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629</v>
      </c>
      <c r="I32" s="270" t="s">
        <v>630</v>
      </c>
      <c r="J32" s="267"/>
      <c r="K32" s="267"/>
      <c r="L32" s="268"/>
    </row>
    <row r="33" spans="2:39" ht="15.05" customHeight="1">
      <c r="B33" s="22"/>
      <c r="C33" s="15" t="str">
        <f>HLOOKUP(D31,$H$31:$I$33,3,0)</f>
        <v xml:space="preserve"> </v>
      </c>
      <c r="D33" s="15"/>
      <c r="E33" s="15"/>
      <c r="H33" s="270" t="s">
        <v>631</v>
      </c>
      <c r="I33" s="267" t="s">
        <v>626</v>
      </c>
      <c r="J33" s="267"/>
      <c r="K33" s="267"/>
      <c r="L33" s="268"/>
    </row>
    <row r="34" spans="2:39" ht="15.0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.05" customHeight="1">
      <c r="B35" s="23" t="s">
        <v>545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.0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.05" customHeight="1">
      <c r="B37" s="7" t="s">
        <v>546</v>
      </c>
      <c r="C37" s="5" t="s">
        <v>365</v>
      </c>
      <c r="D37" s="34">
        <v>1500000</v>
      </c>
      <c r="E37" s="15" t="s">
        <v>504</v>
      </c>
      <c r="I37" s="267"/>
      <c r="J37" s="267"/>
      <c r="K37" s="267"/>
      <c r="L37" s="267"/>
      <c r="M37" s="268"/>
    </row>
    <row r="38" spans="2:39" customFormat="1" ht="15.0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.05" customHeight="1">
      <c r="B39" s="15"/>
      <c r="C39" s="35"/>
      <c r="D39" s="29"/>
      <c r="E39" s="15"/>
      <c r="H39" s="67"/>
      <c r="I39" s="67"/>
      <c r="J39" s="67"/>
      <c r="K39" s="67"/>
    </row>
    <row r="40" spans="2:39" ht="15.05" customHeight="1">
      <c r="B40" s="7" t="s">
        <v>547</v>
      </c>
      <c r="C40" s="5" t="s">
        <v>366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.05" customHeight="1">
      <c r="C41" s="8" t="s">
        <v>491</v>
      </c>
    </row>
    <row r="42" spans="2:39" ht="15.05" customHeight="1">
      <c r="B42" s="7"/>
      <c r="C42" s="3"/>
    </row>
    <row r="43" spans="2:39" ht="15.0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.0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.0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668</v>
      </c>
    </row>
    <row r="49" spans="3:4" ht="18" customHeight="1">
      <c r="C49" s="22" t="s">
        <v>583</v>
      </c>
      <c r="D49" s="45" t="s">
        <v>599</v>
      </c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31" zoomScale="70" zoomScaleNormal="70" workbookViewId="0">
      <selection activeCell="F70" sqref="F70"/>
    </sheetView>
  </sheetViews>
  <sheetFormatPr baseColWidth="10" defaultColWidth="0" defaultRowHeight="15.05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4.95" customHeight="1"/>
    <row r="2" spans="2:56" ht="24.25">
      <c r="B2" s="170" t="s">
        <v>540</v>
      </c>
    </row>
    <row r="3" spans="2:56" ht="15.05" customHeight="1">
      <c r="B3" s="170"/>
    </row>
    <row r="4" spans="2:56">
      <c r="B4" s="129"/>
      <c r="C4" s="56" t="s">
        <v>445</v>
      </c>
      <c r="D4" s="57"/>
      <c r="E4" s="330" t="str">
        <f>Netzbetreiber!D9</f>
        <v>GVH Gasversorgung Haar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Haar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9870109600006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600</v>
      </c>
      <c r="D11" s="129"/>
      <c r="E11" s="129"/>
      <c r="F11" s="333" t="str">
        <f>INDEX('SLP-Verfahren'!D48:D62,'SLP-Temp-Gebiet #01'!F10)</f>
        <v>München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648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.0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513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667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59">
        <v>10865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.0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510</v>
      </c>
      <c r="F34" s="155" t="s">
        <v>510</v>
      </c>
      <c r="G34" s="155" t="s">
        <v>510</v>
      </c>
      <c r="H34" s="155" t="s">
        <v>510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602</v>
      </c>
      <c r="D35" s="152" t="s">
        <v>603</v>
      </c>
      <c r="E35" s="155" t="s">
        <v>601</v>
      </c>
      <c r="F35" s="155" t="s">
        <v>601</v>
      </c>
      <c r="G35" s="155" t="s">
        <v>601</v>
      </c>
      <c r="H35" s="155" t="s">
        <v>601</v>
      </c>
      <c r="I35" s="155" t="s">
        <v>601</v>
      </c>
      <c r="J35" s="155" t="s">
        <v>601</v>
      </c>
      <c r="K35" s="155" t="s">
        <v>601</v>
      </c>
      <c r="L35" s="155" t="s">
        <v>601</v>
      </c>
      <c r="M35" s="155" t="s">
        <v>601</v>
      </c>
      <c r="N35" s="155" t="s">
        <v>601</v>
      </c>
      <c r="O35" s="183" t="s">
        <v>142</v>
      </c>
      <c r="Q35" s="209"/>
      <c r="R35" s="67" t="s">
        <v>601</v>
      </c>
      <c r="S35" s="67" t="s">
        <v>604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6.399999999999999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350000000000001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.0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513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Helene-Weber-Allee, München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59">
        <f>E25</f>
        <v>10865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.0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602</v>
      </c>
      <c r="D69" s="152" t="s">
        <v>603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26:N26 E56:N60 E22:F22 I22:N22 F52 F62 G24:N24 G70:N70 E32:N32 E69:N69 I34:N34 E33 G33:N33 F25:N25 I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.0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4.95" customHeight="1"/>
    <row r="2" spans="2:56" ht="24.25">
      <c r="B2" s="170" t="s">
        <v>540</v>
      </c>
    </row>
    <row r="3" spans="2:56" ht="15.05" customHeight="1">
      <c r="B3" s="170"/>
    </row>
    <row r="4" spans="2:56">
      <c r="B4" s="129"/>
      <c r="C4" s="56" t="s">
        <v>445</v>
      </c>
      <c r="D4" s="57"/>
      <c r="E4" s="330" t="str">
        <f>Netzbetreiber!$D$9</f>
        <v>GVH Gasversorgung Haar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Haar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9870109600006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600</v>
      </c>
      <c r="D11" s="129"/>
      <c r="E11" s="129"/>
      <c r="F11" s="333" t="str">
        <f>INDEX('SLP-Verfahren'!D48:D62,'SLP-Temp-Gebiet #02'!F10)</f>
        <v>Muster-Temp.gebiet 2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648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.0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513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.0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602</v>
      </c>
      <c r="D35" s="152" t="s">
        <v>603</v>
      </c>
      <c r="E35" s="155" t="s">
        <v>601</v>
      </c>
      <c r="F35" s="155" t="s">
        <v>601</v>
      </c>
      <c r="G35" s="155" t="s">
        <v>601</v>
      </c>
      <c r="H35" s="155" t="s">
        <v>601</v>
      </c>
      <c r="I35" s="155" t="s">
        <v>601</v>
      </c>
      <c r="J35" s="155" t="s">
        <v>601</v>
      </c>
      <c r="K35" s="155" t="s">
        <v>601</v>
      </c>
      <c r="L35" s="155" t="s">
        <v>601</v>
      </c>
      <c r="M35" s="155" t="s">
        <v>601</v>
      </c>
      <c r="N35" s="155" t="s">
        <v>601</v>
      </c>
      <c r="O35" s="183" t="s">
        <v>142</v>
      </c>
      <c r="Q35" s="209"/>
      <c r="R35" s="67" t="s">
        <v>601</v>
      </c>
      <c r="S35" s="67" t="s">
        <v>604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6.399999999999999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350000000000001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.0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513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.0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602</v>
      </c>
      <c r="D69" s="152" t="s">
        <v>603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1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I3" sqref="I3"/>
    </sheetView>
  </sheetViews>
  <sheetFormatPr baseColWidth="10" defaultColWidth="0" defaultRowHeight="15.05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4.95" customHeight="1" thickBot="1"/>
    <row r="2" spans="2:26" ht="24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GVH Gasversorgung Haar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Haar</v>
      </c>
      <c r="E6" s="129"/>
      <c r="F6" s="129"/>
      <c r="K6" s="130" t="s">
        <v>506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9870109600006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85" thickBot="1">
      <c r="B10" s="133" t="s">
        <v>248</v>
      </c>
      <c r="C10" s="134" t="s">
        <v>493</v>
      </c>
      <c r="D10" s="133" t="s">
        <v>147</v>
      </c>
      <c r="E10" s="272" t="s">
        <v>508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632</v>
      </c>
      <c r="M10" s="149" t="s">
        <v>641</v>
      </c>
      <c r="N10" s="150" t="s">
        <v>642</v>
      </c>
      <c r="O10" s="150" t="s">
        <v>643</v>
      </c>
      <c r="P10" s="151" t="s">
        <v>644</v>
      </c>
      <c r="Q10" s="145" t="s">
        <v>633</v>
      </c>
      <c r="R10" s="135" t="s">
        <v>634</v>
      </c>
      <c r="S10" s="136" t="s">
        <v>635</v>
      </c>
      <c r="T10" s="136" t="s">
        <v>636</v>
      </c>
      <c r="U10" s="136" t="s">
        <v>637</v>
      </c>
      <c r="V10" s="136" t="s">
        <v>638</v>
      </c>
      <c r="W10" s="136" t="s">
        <v>639</v>
      </c>
      <c r="X10" s="137" t="s">
        <v>640</v>
      </c>
      <c r="Y10" s="294" t="s">
        <v>645</v>
      </c>
    </row>
    <row r="11" spans="2:26" ht="15.75" thickBot="1">
      <c r="B11" s="138" t="s">
        <v>495</v>
      </c>
      <c r="C11" s="139" t="s">
        <v>507</v>
      </c>
      <c r="D11" s="293" t="s">
        <v>247</v>
      </c>
      <c r="E11" s="163" t="s">
        <v>680</v>
      </c>
      <c r="F11" s="295" t="str">
        <f>VLOOKUP($E11,'BDEW-Standard'!$B$3:$M$158,F$9,0)</f>
        <v>KO3</v>
      </c>
      <c r="H11" s="166">
        <f>ROUND(VLOOKUP($E11,'BDEW-Standard'!$B$3:$M$158,H$9,0),7)</f>
        <v>2.7172288</v>
      </c>
      <c r="I11" s="166">
        <f>ROUND(VLOOKUP($E11,'BDEW-Standard'!$B$3:$M$158,I$9,0),7)</f>
        <v>-35.141256300000002</v>
      </c>
      <c r="J11" s="166">
        <f>ROUND(VLOOKUP($E11,'BDEW-Standard'!$B$3:$M$158,J$9,0),7)</f>
        <v>7.1303394999999998</v>
      </c>
      <c r="K11" s="166">
        <f>ROUND(VLOOKUP($E11,'BDEW-Standard'!$B$3:$M$158,K$9,0),7)</f>
        <v>0.14184720000000001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1.0630299199876638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Haar</v>
      </c>
      <c r="D12" s="62" t="s">
        <v>247</v>
      </c>
      <c r="E12" s="164" t="s">
        <v>56</v>
      </c>
      <c r="F12" s="296" t="str">
        <f>VLOOKUP($E12,'BDEW-Standard'!$B$3:$M$158,F$9,0)</f>
        <v>G14</v>
      </c>
      <c r="H12" s="273">
        <f>ROUND(VLOOKUP($E12,'BDEW-Standard'!$B$3:$M$158,H$9,0),7)</f>
        <v>3.159294</v>
      </c>
      <c r="I12" s="273">
        <f>ROUND(VLOOKUP($E12,'BDEW-Standard'!$B$3:$M$158,I$9,0),7)</f>
        <v>-37.406886</v>
      </c>
      <c r="J12" s="273">
        <f>ROUND(VLOOKUP($E12,'BDEW-Standard'!$B$3:$M$158,J$9,0),7)</f>
        <v>6.1418926000000003</v>
      </c>
      <c r="K12" s="273">
        <f>ROUND(VLOOKUP($E12,'BDEW-Standard'!$B$3:$M$158,K$9,0),7)</f>
        <v>7.6563300000000001E-2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5" si="1">($H12/(1+($I12/($Q$9-$L12))^$J12)+$K12)+MAX($M12*$Q$9+$N12,$O12*$Q$9+$P12)</f>
        <v>0.95202070224521151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Haar</v>
      </c>
      <c r="D13" s="62" t="s">
        <v>247</v>
      </c>
      <c r="E13" s="164" t="s">
        <v>66</v>
      </c>
      <c r="F13" s="296" t="str">
        <f>VLOOKUP($E13,'BDEW-Standard'!$B$3:$M$158,F$9,0)</f>
        <v>G24</v>
      </c>
      <c r="H13" s="273">
        <f>ROUND(VLOOKUP($E13,'BDEW-Standard'!$B$3:$M$158,H$9,0),7)</f>
        <v>2.4859160999999999</v>
      </c>
      <c r="I13" s="273">
        <f>ROUND(VLOOKUP($E13,'BDEW-Standard'!$B$3:$M$158,I$9,0),7)</f>
        <v>-35.043597800000001</v>
      </c>
      <c r="J13" s="273">
        <f>ROUND(VLOOKUP($E13,'BDEW-Standard'!$B$3:$M$158,J$9,0),7)</f>
        <v>6.2818214000000001</v>
      </c>
      <c r="K13" s="273">
        <f>ROUND(VLOOKUP($E13,'BDEW-Standard'!$B$3:$M$158,K$9,0),7)</f>
        <v>0.1065396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1.0041152127680664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Haar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Haar</v>
      </c>
      <c r="D15" s="62" t="s">
        <v>247</v>
      </c>
      <c r="E15" s="164" t="s">
        <v>669</v>
      </c>
      <c r="F15" s="296" t="str">
        <f>VLOOKUP($E15,'BDEW-Standard'!$B$3:$M$158,F$9,0)</f>
        <v>MK4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6</v>
      </c>
      <c r="C16" s="144" t="str">
        <f t="shared" si="0"/>
        <v>Haar</v>
      </c>
      <c r="D16" s="62" t="s">
        <v>247</v>
      </c>
      <c r="E16" s="164" t="s">
        <v>670</v>
      </c>
      <c r="F16" s="296" t="str">
        <f>VLOOKUP($E16,'BDEW-Standard'!$B$3:$M$158,F$9,0)</f>
        <v>KO4</v>
      </c>
      <c r="H16" s="273">
        <f>ROUND(VLOOKUP($E16,'BDEW-Standard'!$B$3:$M$158,H$9,0),7)</f>
        <v>3.4428942999999999</v>
      </c>
      <c r="I16" s="273">
        <f>ROUND(VLOOKUP($E16,'BDEW-Standard'!$B$3:$M$158,I$9,0),7)</f>
        <v>-36.659050399999998</v>
      </c>
      <c r="J16" s="273">
        <f>ROUND(VLOOKUP($E16,'BDEW-Standard'!$B$3:$M$158,J$9,0),7)</f>
        <v>7.6083226000000002</v>
      </c>
      <c r="K16" s="273">
        <f>ROUND(VLOOKUP($E16,'BDEW-Standard'!$B$3:$M$158,K$9,0),7)</f>
        <v>7.4685000000000001E-2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ref="Q16:Q25" si="3">($H16/(1+($I16/($Q$9-$L16))^$J16)+$K16)+MAX($M16*$Q$9+$N16,$O16*$Q$9+$P16)</f>
        <v>0.97768382110526542</v>
      </c>
      <c r="R16" s="274">
        <f>ROUND(VLOOKUP(MID($E16,4,3),'Wochentag F(WT)'!$B$7:$J$22,R$9,0),4)</f>
        <v>1.0354000000000001</v>
      </c>
      <c r="S16" s="274">
        <f>ROUND(VLOOKUP(MID($E16,4,3),'Wochentag F(WT)'!$B$7:$J$22,S$9,0),4)</f>
        <v>1.0523</v>
      </c>
      <c r="T16" s="274">
        <f>ROUND(VLOOKUP(MID($E16,4,3),'Wochentag F(WT)'!$B$7:$J$22,T$9,0),4)</f>
        <v>1.0448999999999999</v>
      </c>
      <c r="U16" s="274">
        <f>ROUND(VLOOKUP(MID($E16,4,3),'Wochentag F(WT)'!$B$7:$J$22,U$9,0),4)</f>
        <v>1.0494000000000001</v>
      </c>
      <c r="V16" s="274">
        <f>ROUND(VLOOKUP(MID($E16,4,3),'Wochentag F(WT)'!$B$7:$J$22,V$9,0),4)</f>
        <v>0.98850000000000005</v>
      </c>
      <c r="W16" s="274">
        <f>ROUND(VLOOKUP(MID($E16,4,3),'Wochentag F(WT)'!$B$7:$J$22,W$9,0),4)</f>
        <v>0.88600000000000001</v>
      </c>
      <c r="X16" s="275">
        <f t="shared" ref="X16:X25" si="4">7-SUM(R16:W16)</f>
        <v>0.94349999999999934</v>
      </c>
      <c r="Y16" s="292"/>
      <c r="Z16" s="210"/>
    </row>
    <row r="17" spans="2:26" s="142" customFormat="1">
      <c r="B17" s="143">
        <v>7</v>
      </c>
      <c r="C17" s="144" t="str">
        <f t="shared" si="0"/>
        <v>Haar</v>
      </c>
      <c r="D17" s="62" t="s">
        <v>247</v>
      </c>
      <c r="E17" s="164" t="s">
        <v>671</v>
      </c>
      <c r="F17" s="296" t="str">
        <f>VLOOKUP($E17,'BDEW-Standard'!$B$3:$M$158,F$9,0)</f>
        <v>BD4</v>
      </c>
      <c r="H17" s="273">
        <f>ROUND(VLOOKUP($E17,'BDEW-Standard'!$B$3:$M$158,H$9,0),7)</f>
        <v>3.75</v>
      </c>
      <c r="I17" s="273">
        <f>ROUND(VLOOKUP($E17,'BDEW-Standard'!$B$3:$M$158,I$9,0),7)</f>
        <v>-37.5</v>
      </c>
      <c r="J17" s="273">
        <f>ROUND(VLOOKUP($E17,'BDEW-Standard'!$B$3:$M$158,J$9,0),7)</f>
        <v>6.8</v>
      </c>
      <c r="K17" s="273">
        <f>ROUND(VLOOKUP($E17,'BDEW-Standard'!$B$3:$M$158,K$9,0),7)</f>
        <v>6.0911300000000002E-2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3"/>
        <v>1.0126136468627658</v>
      </c>
      <c r="R17" s="274">
        <f>ROUND(VLOOKUP(MID($E17,4,3),'Wochentag F(WT)'!$B$7:$J$22,R$9,0),4)</f>
        <v>1.1052</v>
      </c>
      <c r="S17" s="274">
        <f>ROUND(VLOOKUP(MID($E17,4,3),'Wochentag F(WT)'!$B$7:$J$22,S$9,0),4)</f>
        <v>1.0857000000000001</v>
      </c>
      <c r="T17" s="274">
        <f>ROUND(VLOOKUP(MID($E17,4,3),'Wochentag F(WT)'!$B$7:$J$22,T$9,0),4)</f>
        <v>1.0378000000000001</v>
      </c>
      <c r="U17" s="274">
        <f>ROUND(VLOOKUP(MID($E17,4,3),'Wochentag F(WT)'!$B$7:$J$22,U$9,0),4)</f>
        <v>1.0622</v>
      </c>
      <c r="V17" s="274">
        <f>ROUND(VLOOKUP(MID($E17,4,3),'Wochentag F(WT)'!$B$7:$J$22,V$9,0),4)</f>
        <v>1.0266</v>
      </c>
      <c r="W17" s="274">
        <f>ROUND(VLOOKUP(MID($E17,4,3),'Wochentag F(WT)'!$B$7:$J$22,W$9,0),4)</f>
        <v>0.76290000000000002</v>
      </c>
      <c r="X17" s="275">
        <f t="shared" si="4"/>
        <v>0.91959999999999997</v>
      </c>
      <c r="Y17" s="292"/>
      <c r="Z17" s="210"/>
    </row>
    <row r="18" spans="2:26" s="142" customFormat="1">
      <c r="B18" s="143">
        <v>8</v>
      </c>
      <c r="C18" s="144" t="str">
        <f t="shared" si="0"/>
        <v>Haar</v>
      </c>
      <c r="D18" s="62" t="s">
        <v>247</v>
      </c>
      <c r="E18" s="164" t="s">
        <v>673</v>
      </c>
      <c r="F18" s="296" t="str">
        <f>VLOOKUP($E18,'BDEW-Standard'!$B$3:$M$158,F$9,0)</f>
        <v>GA4</v>
      </c>
      <c r="H18" s="273">
        <f>ROUND(VLOOKUP($E18,'BDEW-Standard'!$B$3:$M$158,H$9,0),7)</f>
        <v>2.8195655999999998</v>
      </c>
      <c r="I18" s="273">
        <f>ROUND(VLOOKUP($E18,'BDEW-Standard'!$B$3:$M$158,I$9,0),7)</f>
        <v>-36</v>
      </c>
      <c r="J18" s="273">
        <f>ROUND(VLOOKUP($E18,'BDEW-Standard'!$B$3:$M$158,J$9,0),7)</f>
        <v>7.7368518000000002</v>
      </c>
      <c r="K18" s="273">
        <f>ROUND(VLOOKUP($E18,'BDEW-Standard'!$B$3:$M$158,K$9,0),7)</f>
        <v>0.157281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3"/>
        <v>0.96576337685759206</v>
      </c>
      <c r="R18" s="274">
        <f>ROUND(VLOOKUP(MID($E18,4,3),'Wochentag F(WT)'!$B$7:$J$22,R$9,0),4)</f>
        <v>0.93220000000000003</v>
      </c>
      <c r="S18" s="274">
        <f>ROUND(VLOOKUP(MID($E18,4,3),'Wochentag F(WT)'!$B$7:$J$22,S$9,0),4)</f>
        <v>0.98939999999999995</v>
      </c>
      <c r="T18" s="274">
        <f>ROUND(VLOOKUP(MID($E18,4,3),'Wochentag F(WT)'!$B$7:$J$22,T$9,0),4)</f>
        <v>1.0033000000000001</v>
      </c>
      <c r="U18" s="274">
        <f>ROUND(VLOOKUP(MID($E18,4,3),'Wochentag F(WT)'!$B$7:$J$22,U$9,0),4)</f>
        <v>1.0108999999999999</v>
      </c>
      <c r="V18" s="274">
        <f>ROUND(VLOOKUP(MID($E18,4,3),'Wochentag F(WT)'!$B$7:$J$22,V$9,0),4)</f>
        <v>1.018</v>
      </c>
      <c r="W18" s="274">
        <f>ROUND(VLOOKUP(MID($E18,4,3),'Wochentag F(WT)'!$B$7:$J$22,W$9,0),4)</f>
        <v>1.0356000000000001</v>
      </c>
      <c r="X18" s="275">
        <f t="shared" si="4"/>
        <v>1.0106000000000002</v>
      </c>
      <c r="Y18" s="292"/>
      <c r="Z18" s="210"/>
    </row>
    <row r="19" spans="2:26" s="142" customFormat="1">
      <c r="B19" s="143">
        <v>9</v>
      </c>
      <c r="C19" s="144" t="str">
        <f t="shared" si="0"/>
        <v>Haar</v>
      </c>
      <c r="D19" s="62" t="s">
        <v>247</v>
      </c>
      <c r="E19" s="164" t="s">
        <v>672</v>
      </c>
      <c r="F19" s="296" t="str">
        <f>VLOOKUP($E19,'BDEW-Standard'!$B$3:$M$158,F$9,0)</f>
        <v>BH4</v>
      </c>
      <c r="H19" s="273">
        <f>ROUND(VLOOKUP($E19,'BDEW-Standard'!$B$3:$M$158,H$9,0),7)</f>
        <v>2.4595180999999999</v>
      </c>
      <c r="I19" s="273">
        <f>ROUND(VLOOKUP($E19,'BDEW-Standard'!$B$3:$M$158,I$9,0),7)</f>
        <v>-35.253212400000002</v>
      </c>
      <c r="J19" s="273">
        <f>ROUND(VLOOKUP($E19,'BDEW-Standard'!$B$3:$M$158,J$9,0),7)</f>
        <v>6.0587001000000003</v>
      </c>
      <c r="K19" s="273">
        <f>ROUND(VLOOKUP($E19,'BDEW-Standard'!$B$3:$M$158,K$9,0),7)</f>
        <v>0.16473699999999999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3"/>
        <v>1.043802057143173</v>
      </c>
      <c r="R19" s="274">
        <f>ROUND(VLOOKUP(MID($E19,4,3),'Wochentag F(WT)'!$B$7:$J$22,R$9,0),4)</f>
        <v>0.97670000000000001</v>
      </c>
      <c r="S19" s="274">
        <f>ROUND(VLOOKUP(MID($E19,4,3),'Wochentag F(WT)'!$B$7:$J$22,S$9,0),4)</f>
        <v>1.0388999999999999</v>
      </c>
      <c r="T19" s="274">
        <f>ROUND(VLOOKUP(MID($E19,4,3),'Wochentag F(WT)'!$B$7:$J$22,T$9,0),4)</f>
        <v>1.0027999999999999</v>
      </c>
      <c r="U19" s="274">
        <f>ROUND(VLOOKUP(MID($E19,4,3),'Wochentag F(WT)'!$B$7:$J$22,U$9,0),4)</f>
        <v>1.0162</v>
      </c>
      <c r="V19" s="274">
        <f>ROUND(VLOOKUP(MID($E19,4,3),'Wochentag F(WT)'!$B$7:$J$22,V$9,0),4)</f>
        <v>1.0024</v>
      </c>
      <c r="W19" s="274">
        <f>ROUND(VLOOKUP(MID($E19,4,3),'Wochentag F(WT)'!$B$7:$J$22,W$9,0),4)</f>
        <v>1.0043</v>
      </c>
      <c r="X19" s="275">
        <f t="shared" si="4"/>
        <v>0.95870000000000122</v>
      </c>
      <c r="Y19" s="292"/>
      <c r="Z19" s="210"/>
    </row>
    <row r="20" spans="2:26" s="142" customFormat="1">
      <c r="B20" s="143">
        <v>10</v>
      </c>
      <c r="C20" s="144" t="str">
        <f t="shared" si="0"/>
        <v>Haar</v>
      </c>
      <c r="D20" s="62" t="s">
        <v>247</v>
      </c>
      <c r="E20" s="164" t="s">
        <v>678</v>
      </c>
      <c r="F20" s="296" t="str">
        <f>VLOOKUP($E20,'BDEW-Standard'!$B$3:$M$158,F$9,0)</f>
        <v>WA4</v>
      </c>
      <c r="H20" s="273">
        <f>ROUND(VLOOKUP($E20,'BDEW-Standard'!$B$3:$M$158,H$9,0),7)</f>
        <v>1.0535874999999999</v>
      </c>
      <c r="I20" s="273">
        <f>ROUND(VLOOKUP($E20,'BDEW-Standard'!$B$3:$M$158,I$9,0),7)</f>
        <v>-35.299999999999997</v>
      </c>
      <c r="J20" s="273">
        <f>ROUND(VLOOKUP($E20,'BDEW-Standard'!$B$3:$M$158,J$9,0),7)</f>
        <v>4.8662747</v>
      </c>
      <c r="K20" s="273">
        <f>ROUND(VLOOKUP($E20,'BDEW-Standard'!$B$3:$M$158,K$9,0),7)</f>
        <v>0.68110420000000005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3"/>
        <v>1.0844348950990992</v>
      </c>
      <c r="R20" s="274">
        <f>ROUND(VLOOKUP(MID($E20,4,3),'Wochentag F(WT)'!$B$7:$J$22,R$9,0),4)</f>
        <v>1.2457</v>
      </c>
      <c r="S20" s="274">
        <f>ROUND(VLOOKUP(MID($E20,4,3),'Wochentag F(WT)'!$B$7:$J$22,S$9,0),4)</f>
        <v>1.2615000000000001</v>
      </c>
      <c r="T20" s="274">
        <f>ROUND(VLOOKUP(MID($E20,4,3),'Wochentag F(WT)'!$B$7:$J$22,T$9,0),4)</f>
        <v>1.2706999999999999</v>
      </c>
      <c r="U20" s="274">
        <f>ROUND(VLOOKUP(MID($E20,4,3),'Wochentag F(WT)'!$B$7:$J$22,U$9,0),4)</f>
        <v>1.2430000000000001</v>
      </c>
      <c r="V20" s="274">
        <f>ROUND(VLOOKUP(MID($E20,4,3),'Wochentag F(WT)'!$B$7:$J$22,V$9,0),4)</f>
        <v>1.1275999999999999</v>
      </c>
      <c r="W20" s="274">
        <f>ROUND(VLOOKUP(MID($E20,4,3),'Wochentag F(WT)'!$B$7:$J$22,W$9,0),4)</f>
        <v>0.38769999999999999</v>
      </c>
      <c r="X20" s="275">
        <f t="shared" si="4"/>
        <v>0.46379999999999999</v>
      </c>
      <c r="Y20" s="292"/>
      <c r="Z20" s="210"/>
    </row>
    <row r="21" spans="2:26" s="142" customFormat="1">
      <c r="B21" s="143">
        <v>11</v>
      </c>
      <c r="C21" s="144" t="str">
        <f t="shared" si="0"/>
        <v>Haar</v>
      </c>
      <c r="D21" s="62" t="s">
        <v>247</v>
      </c>
      <c r="E21" s="164" t="s">
        <v>675</v>
      </c>
      <c r="F21" s="296" t="str">
        <f>VLOOKUP($E21,'BDEW-Standard'!$B$3:$M$158,F$9,0)</f>
        <v>HA4</v>
      </c>
      <c r="H21" s="273">
        <f>ROUND(VLOOKUP($E21,'BDEW-Standard'!$B$3:$M$158,H$9,0),7)</f>
        <v>4.0196902000000003</v>
      </c>
      <c r="I21" s="273">
        <f>ROUND(VLOOKUP($E21,'BDEW-Standard'!$B$3:$M$158,I$9,0),7)</f>
        <v>-37.828203700000003</v>
      </c>
      <c r="J21" s="273">
        <f>ROUND(VLOOKUP($E21,'BDEW-Standard'!$B$3:$M$158,J$9,0),7)</f>
        <v>8.1593368999999996</v>
      </c>
      <c r="K21" s="273">
        <f>ROUND(VLOOKUP($E21,'BDEW-Standard'!$B$3:$M$158,K$9,0),7)</f>
        <v>4.72845E-2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3"/>
        <v>0.86486713303260787</v>
      </c>
      <c r="R21" s="274">
        <f>ROUND(VLOOKUP(MID($E21,4,3),'Wochentag F(WT)'!$B$7:$J$22,R$9,0),4)</f>
        <v>1.0358000000000001</v>
      </c>
      <c r="S21" s="274">
        <f>ROUND(VLOOKUP(MID($E21,4,3),'Wochentag F(WT)'!$B$7:$J$22,S$9,0),4)</f>
        <v>1.0232000000000001</v>
      </c>
      <c r="T21" s="274">
        <f>ROUND(VLOOKUP(MID($E21,4,3),'Wochentag F(WT)'!$B$7:$J$22,T$9,0),4)</f>
        <v>1.0251999999999999</v>
      </c>
      <c r="U21" s="274">
        <f>ROUND(VLOOKUP(MID($E21,4,3),'Wochentag F(WT)'!$B$7:$J$22,U$9,0),4)</f>
        <v>1.0295000000000001</v>
      </c>
      <c r="V21" s="274">
        <f>ROUND(VLOOKUP(MID($E21,4,3),'Wochentag F(WT)'!$B$7:$J$22,V$9,0),4)</f>
        <v>1.0253000000000001</v>
      </c>
      <c r="W21" s="274">
        <f>ROUND(VLOOKUP(MID($E21,4,3),'Wochentag F(WT)'!$B$7:$J$22,W$9,0),4)</f>
        <v>0.96750000000000003</v>
      </c>
      <c r="X21" s="275">
        <f t="shared" si="4"/>
        <v>0.89350000000000041</v>
      </c>
      <c r="Y21" s="292"/>
      <c r="Z21" s="210"/>
    </row>
    <row r="22" spans="2:26" s="142" customFormat="1">
      <c r="B22" s="143">
        <v>12</v>
      </c>
      <c r="C22" s="144" t="str">
        <f t="shared" si="0"/>
        <v>Haar</v>
      </c>
      <c r="D22" s="62" t="s">
        <v>247</v>
      </c>
      <c r="E22" s="164" t="s">
        <v>674</v>
      </c>
      <c r="F22" s="296" t="str">
        <f>VLOOKUP($E22,'BDEW-Standard'!$B$3:$M$158,F$9,0)</f>
        <v>GB4</v>
      </c>
      <c r="H22" s="273">
        <f>ROUND(VLOOKUP($E22,'BDEW-Standard'!$B$3:$M$158,H$9,0),7)</f>
        <v>3.6017736</v>
      </c>
      <c r="I22" s="273">
        <f>ROUND(VLOOKUP($E22,'BDEW-Standard'!$B$3:$M$158,I$9,0),7)</f>
        <v>-37.882536799999997</v>
      </c>
      <c r="J22" s="273">
        <f>ROUND(VLOOKUP($E22,'BDEW-Standard'!$B$3:$M$158,J$9,0),7)</f>
        <v>6.9836070000000001</v>
      </c>
      <c r="K22" s="273">
        <f>ROUND(VLOOKUP($E22,'BDEW-Standard'!$B$3:$M$158,K$9,0),7)</f>
        <v>5.4826199999999999E-2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3"/>
        <v>0.90239375975311864</v>
      </c>
      <c r="R22" s="274">
        <f>ROUND(VLOOKUP(MID($E22,4,3),'Wochentag F(WT)'!$B$7:$J$22,R$9,0),4)</f>
        <v>0.98970000000000002</v>
      </c>
      <c r="S22" s="274">
        <f>ROUND(VLOOKUP(MID($E22,4,3),'Wochentag F(WT)'!$B$7:$J$22,S$9,0),4)</f>
        <v>0.9627</v>
      </c>
      <c r="T22" s="274">
        <f>ROUND(VLOOKUP(MID($E22,4,3),'Wochentag F(WT)'!$B$7:$J$22,T$9,0),4)</f>
        <v>1.0507</v>
      </c>
      <c r="U22" s="274">
        <f>ROUND(VLOOKUP(MID($E22,4,3),'Wochentag F(WT)'!$B$7:$J$22,U$9,0),4)</f>
        <v>1.0551999999999999</v>
      </c>
      <c r="V22" s="274">
        <f>ROUND(VLOOKUP(MID($E22,4,3),'Wochentag F(WT)'!$B$7:$J$22,V$9,0),4)</f>
        <v>1.0297000000000001</v>
      </c>
      <c r="W22" s="274">
        <f>ROUND(VLOOKUP(MID($E22,4,3),'Wochentag F(WT)'!$B$7:$J$22,W$9,0),4)</f>
        <v>0.97670000000000001</v>
      </c>
      <c r="X22" s="275">
        <f t="shared" si="4"/>
        <v>0.9352999999999998</v>
      </c>
      <c r="Y22" s="292"/>
      <c r="Z22" s="210"/>
    </row>
    <row r="23" spans="2:26" s="142" customFormat="1">
      <c r="B23" s="143">
        <v>13</v>
      </c>
      <c r="C23" s="144" t="str">
        <f t="shared" si="0"/>
        <v>Haar</v>
      </c>
      <c r="D23" s="62" t="s">
        <v>247</v>
      </c>
      <c r="E23" s="164" t="s">
        <v>677</v>
      </c>
      <c r="F23" s="296" t="str">
        <f>VLOOKUP($E23,'BDEW-Standard'!$B$3:$M$158,F$9,0)</f>
        <v>PD4</v>
      </c>
      <c r="H23" s="273">
        <f>ROUND(VLOOKUP($E23,'BDEW-Standard'!$B$3:$M$158,H$9,0),7)</f>
        <v>3.85</v>
      </c>
      <c r="I23" s="273">
        <f>ROUND(VLOOKUP($E23,'BDEW-Standard'!$B$3:$M$158,I$9,0),7)</f>
        <v>-37</v>
      </c>
      <c r="J23" s="273">
        <f>ROUND(VLOOKUP($E23,'BDEW-Standard'!$B$3:$M$158,J$9,0),7)</f>
        <v>10.2405021</v>
      </c>
      <c r="K23" s="273">
        <f>ROUND(VLOOKUP($E23,'BDEW-Standard'!$B$3:$M$158,K$9,0),7)</f>
        <v>4.6924300000000002E-2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3"/>
        <v>0.75691065279879233</v>
      </c>
      <c r="R23" s="274">
        <f>ROUND(VLOOKUP(MID($E23,4,3),'Wochentag F(WT)'!$B$7:$J$22,R$9,0),4)</f>
        <v>1.0214000000000001</v>
      </c>
      <c r="S23" s="274">
        <f>ROUND(VLOOKUP(MID($E23,4,3),'Wochentag F(WT)'!$B$7:$J$22,S$9,0),4)</f>
        <v>1.0866</v>
      </c>
      <c r="T23" s="274">
        <f>ROUND(VLOOKUP(MID($E23,4,3),'Wochentag F(WT)'!$B$7:$J$22,T$9,0),4)</f>
        <v>1.0720000000000001</v>
      </c>
      <c r="U23" s="274">
        <f>ROUND(VLOOKUP(MID($E23,4,3),'Wochentag F(WT)'!$B$7:$J$22,U$9,0),4)</f>
        <v>1.0557000000000001</v>
      </c>
      <c r="V23" s="274">
        <f>ROUND(VLOOKUP(MID($E23,4,3),'Wochentag F(WT)'!$B$7:$J$22,V$9,0),4)</f>
        <v>1.0117</v>
      </c>
      <c r="W23" s="274">
        <f>ROUND(VLOOKUP(MID($E23,4,3),'Wochentag F(WT)'!$B$7:$J$22,W$9,0),4)</f>
        <v>0.90010000000000001</v>
      </c>
      <c r="X23" s="275">
        <f t="shared" si="4"/>
        <v>0.85249999999999915</v>
      </c>
      <c r="Y23" s="292"/>
      <c r="Z23" s="210"/>
    </row>
    <row r="24" spans="2:26" s="142" customFormat="1">
      <c r="B24" s="143">
        <v>14</v>
      </c>
      <c r="C24" s="144" t="str">
        <f t="shared" si="0"/>
        <v>Haar</v>
      </c>
      <c r="D24" s="62" t="s">
        <v>247</v>
      </c>
      <c r="E24" s="164" t="s">
        <v>679</v>
      </c>
      <c r="F24" s="296" t="str">
        <f>VLOOKUP($E24,'BDEW-Standard'!$B$3:$M$158,F$9,0)</f>
        <v>BA4</v>
      </c>
      <c r="H24" s="273">
        <f>ROUND(VLOOKUP($E24,'BDEW-Standard'!$B$3:$M$158,H$9,0),7)</f>
        <v>0.93158890000000005</v>
      </c>
      <c r="I24" s="273">
        <f>ROUND(VLOOKUP($E24,'BDEW-Standard'!$B$3:$M$158,I$9,0),7)</f>
        <v>-33.35</v>
      </c>
      <c r="J24" s="273">
        <f>ROUND(VLOOKUP($E24,'BDEW-Standard'!$B$3:$M$158,J$9,0),7)</f>
        <v>5.7212303000000002</v>
      </c>
      <c r="K24" s="273">
        <f>ROUND(VLOOKUP($E24,'BDEW-Standard'!$B$3:$M$158,K$9,0),7)</f>
        <v>0.66564939999999995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3"/>
        <v>1.0766391850538448</v>
      </c>
      <c r="R24" s="274">
        <f>ROUND(VLOOKUP(MID($E24,4,3),'Wochentag F(WT)'!$B$7:$J$22,R$9,0),4)</f>
        <v>1.0848</v>
      </c>
      <c r="S24" s="274">
        <f>ROUND(VLOOKUP(MID($E24,4,3),'Wochentag F(WT)'!$B$7:$J$22,S$9,0),4)</f>
        <v>1.1211</v>
      </c>
      <c r="T24" s="274">
        <f>ROUND(VLOOKUP(MID($E24,4,3),'Wochentag F(WT)'!$B$7:$J$22,T$9,0),4)</f>
        <v>1.0769</v>
      </c>
      <c r="U24" s="274">
        <f>ROUND(VLOOKUP(MID($E24,4,3),'Wochentag F(WT)'!$B$7:$J$22,U$9,0),4)</f>
        <v>1.1353</v>
      </c>
      <c r="V24" s="274">
        <f>ROUND(VLOOKUP(MID($E24,4,3),'Wochentag F(WT)'!$B$7:$J$22,V$9,0),4)</f>
        <v>1.1402000000000001</v>
      </c>
      <c r="W24" s="274">
        <f>ROUND(VLOOKUP(MID($E24,4,3),'Wochentag F(WT)'!$B$7:$J$22,W$9,0),4)</f>
        <v>0.48520000000000002</v>
      </c>
      <c r="X24" s="275">
        <f t="shared" si="4"/>
        <v>0.95650000000000013</v>
      </c>
      <c r="Y24" s="292"/>
      <c r="Z24" s="210"/>
    </row>
    <row r="25" spans="2:26" s="142" customFormat="1">
      <c r="B25" s="143">
        <v>15</v>
      </c>
      <c r="C25" s="144" t="str">
        <f t="shared" si="0"/>
        <v>Haar</v>
      </c>
      <c r="D25" s="62" t="s">
        <v>247</v>
      </c>
      <c r="E25" s="164" t="s">
        <v>676</v>
      </c>
      <c r="F25" s="296" t="str">
        <f>VLOOKUP($E25,'BDEW-Standard'!$B$3:$M$158,F$9,0)</f>
        <v>MF4</v>
      </c>
      <c r="H25" s="273">
        <f>ROUND(VLOOKUP($E25,'BDEW-Standard'!$B$3:$M$158,H$9,0),7)</f>
        <v>2.5187775000000001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0.10107820000000001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3"/>
        <v>1.0146273685996503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4"/>
        <v>0.94349999999999934</v>
      </c>
      <c r="Y25" s="292"/>
      <c r="Z25" s="210"/>
    </row>
    <row r="26" spans="2:26" s="142" customFormat="1">
      <c r="B26" s="143">
        <v>16</v>
      </c>
      <c r="C26" s="144" t="str">
        <f t="shared" si="0"/>
        <v>Haar</v>
      </c>
      <c r="D26" s="62"/>
      <c r="E26" s="165"/>
      <c r="F26" s="296"/>
      <c r="H26" s="276"/>
      <c r="I26" s="276"/>
      <c r="J26" s="276"/>
      <c r="K26" s="276"/>
      <c r="L26" s="337"/>
      <c r="M26" s="276"/>
      <c r="N26" s="276"/>
      <c r="O26" s="276"/>
      <c r="P26" s="276"/>
      <c r="Q26" s="339"/>
      <c r="R26" s="277"/>
      <c r="S26" s="277"/>
      <c r="T26" s="277"/>
      <c r="U26" s="277"/>
      <c r="V26" s="277"/>
      <c r="W26" s="277"/>
      <c r="X26" s="278"/>
      <c r="Y26" s="292"/>
      <c r="Z26" s="210"/>
    </row>
    <row r="27" spans="2:26" s="142" customFormat="1">
      <c r="B27" s="143">
        <v>17</v>
      </c>
      <c r="C27" s="144" t="str">
        <f t="shared" si="0"/>
        <v>Haar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18</v>
      </c>
      <c r="C28" s="144" t="str">
        <f t="shared" si="0"/>
        <v>Haar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19</v>
      </c>
      <c r="C29" s="144" t="str">
        <f t="shared" si="0"/>
        <v>Haar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20</v>
      </c>
      <c r="C30" s="144" t="str">
        <f t="shared" si="0"/>
        <v>Haar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21</v>
      </c>
      <c r="C31" s="144" t="str">
        <f t="shared" si="0"/>
        <v>Haar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22</v>
      </c>
      <c r="C32" s="144" t="str">
        <f t="shared" si="0"/>
        <v>Haar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23</v>
      </c>
      <c r="C33" s="144" t="str">
        <f t="shared" si="0"/>
        <v>Haar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24</v>
      </c>
      <c r="C34" s="144" t="str">
        <f t="shared" si="0"/>
        <v>Haar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25</v>
      </c>
      <c r="C35" s="144" t="str">
        <f t="shared" si="0"/>
        <v>Haar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26</v>
      </c>
      <c r="C36" s="144" t="str">
        <f t="shared" si="0"/>
        <v>Haar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27</v>
      </c>
      <c r="C37" s="144" t="str">
        <f t="shared" si="0"/>
        <v>Haar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28</v>
      </c>
      <c r="C38" s="144" t="str">
        <f t="shared" si="0"/>
        <v>Haar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29</v>
      </c>
      <c r="C39" s="144" t="str">
        <f t="shared" si="0"/>
        <v>Haar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30</v>
      </c>
      <c r="C40" s="144" t="str">
        <f t="shared" si="0"/>
        <v>Haar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31</v>
      </c>
      <c r="C41" s="144" t="str">
        <f t="shared" si="0"/>
        <v>Haar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15 M11:P15 R11:Y15 F11:F41 H16:Y41">
    <cfRule type="expression" dxfId="11" priority="11">
      <formula>ISERROR(F11)</formula>
    </cfRule>
  </conditionalFormatting>
  <conditionalFormatting sqref="L11:L15">
    <cfRule type="expression" dxfId="10" priority="2">
      <formula>ISERROR(L11)</formula>
    </cfRule>
  </conditionalFormatting>
  <conditionalFormatting sqref="Q11:Q15">
    <cfRule type="expression" dxfId="9" priority="1">
      <formula>ISERROR(Q11)</formula>
    </cfRule>
  </conditionalFormatting>
  <conditionalFormatting sqref="E12:F41 Y12:Y41">
    <cfRule type="duplicateValues" dxfId="8" priority="46"/>
  </conditionalFormatting>
  <dataValidations count="2">
    <dataValidation type="list" errorStyle="warning" allowBlank="1" showInputMessage="1" showErrorMessage="1" errorTitle="Profil-Art" error="Bitte Profilwahl gemäß Auswahlfeld" sqref="D12:D25 D27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  <ignoredError sqref="C13:C15 C34:C41 Q12:X15 F12:P15 C27:C3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E11:E15 E16:E25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E12:E15 E16:E25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R24" sqref="R24"/>
    </sheetView>
  </sheetViews>
  <sheetFormatPr baseColWidth="10" defaultColWidth="0" defaultRowHeight="12.45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4.95" customHeight="1"/>
    <row r="2" spans="2:30" ht="23.6">
      <c r="B2" s="84" t="s">
        <v>446</v>
      </c>
    </row>
    <row r="3" spans="2:30" ht="15.05" customHeight="1">
      <c r="B3" s="84"/>
    </row>
    <row r="4" spans="2:30" ht="15.05" customHeight="1">
      <c r="B4" s="85" t="s">
        <v>445</v>
      </c>
      <c r="C4" s="63" t="str">
        <f>Netzbetreiber!$D$9</f>
        <v>GVH Gasversorgung Haar GmbH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.05">
      <c r="B5" s="87" t="s">
        <v>444</v>
      </c>
      <c r="C5" s="64" t="str">
        <f>Netzbetreiber!$D$28</f>
        <v>Haar</v>
      </c>
      <c r="D5" s="37"/>
      <c r="E5" s="76"/>
      <c r="F5" s="76"/>
      <c r="G5" s="76"/>
      <c r="I5" s="76"/>
      <c r="J5" s="76"/>
      <c r="K5" s="76"/>
      <c r="L5" s="76"/>
      <c r="M5" s="88" t="s">
        <v>505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.05">
      <c r="B6" s="85" t="s">
        <v>442</v>
      </c>
      <c r="C6" s="63" t="str">
        <f>Netzbetreiber!$D$11</f>
        <v>9870109600006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579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1</v>
      </c>
    </row>
    <row r="12" spans="2:30" ht="15.0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.05">
      <c r="B13" s="115" t="s">
        <v>399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>
        <v>1</v>
      </c>
    </row>
    <row r="14" spans="2:30" ht="15.0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.05">
      <c r="B15" s="115" t="s">
        <v>653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.0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.0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.0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.0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.05">
      <c r="B20" s="120" t="s">
        <v>646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.0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.0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.05">
      <c r="B23" s="115" t="s">
        <v>652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.0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.0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.0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.0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.05">
      <c r="B28" s="115" t="s">
        <v>407</v>
      </c>
      <c r="C28" s="116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>
        <v>1</v>
      </c>
    </row>
    <row r="29" spans="2:30" ht="15.0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.0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.0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.0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4140625" defaultRowHeight="15.05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541</v>
      </c>
      <c r="N1" s="214"/>
    </row>
    <row r="2" spans="1:14" ht="24.9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649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4140625" defaultRowHeight="15.05"/>
  <cols>
    <col min="1" max="1" width="9.6640625" style="253" customWidth="1"/>
    <col min="2" max="2" width="7" style="254" customWidth="1"/>
    <col min="3" max="3" width="27.6640625" style="233" customWidth="1"/>
    <col min="4" max="10" width="8.88671875" style="233" customWidth="1"/>
    <col min="11" max="14" width="11.44140625" style="233" customWidth="1"/>
    <col min="15" max="15" width="12.33203125" style="127" customWidth="1"/>
    <col min="16" max="16" width="16.5546875" style="233" customWidth="1"/>
    <col min="17" max="16384" width="11.441406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49999999999999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49999999999999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6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49999999999999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0.95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0.95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0.95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7.3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0.95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0.95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0.95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0.95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0.95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0.95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0.95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4.9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Dürr</cp:lastModifiedBy>
  <cp:lastPrinted>2017-01-19T10:54:38Z</cp:lastPrinted>
  <dcterms:created xsi:type="dcterms:W3CDTF">2015-01-15T05:25:41Z</dcterms:created>
  <dcterms:modified xsi:type="dcterms:W3CDTF">2017-01-19T10:54:57Z</dcterms:modified>
</cp:coreProperties>
</file>